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Форма 8" sheetId="1" r:id="rId1"/>
  </sheets>
  <externalReferences>
    <externalReference r:id="rId2"/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B40" i="1"/>
  <c r="B42"/>
  <c r="B36"/>
  <c r="B31"/>
  <c r="B23" l="1"/>
  <c r="B22"/>
  <c r="B20"/>
  <c r="B17"/>
  <c r="B28" l="1"/>
  <c r="B13" l="1"/>
  <c r="B45" l="1"/>
  <c r="B44"/>
  <c r="B41"/>
  <c r="B39"/>
  <c r="B43"/>
  <c r="B48" l="1"/>
  <c r="B47"/>
  <c r="B26"/>
  <c r="B21" l="1"/>
  <c r="B18"/>
  <c r="B16"/>
  <c r="B14"/>
  <c r="B11"/>
  <c r="B12" s="1"/>
  <c r="B8"/>
  <c r="B7"/>
  <c r="B6" s="1"/>
  <c r="B5"/>
</calcChain>
</file>

<file path=xl/sharedStrings.xml><?xml version="1.0" encoding="utf-8"?>
<sst xmlns="http://schemas.openxmlformats.org/spreadsheetml/2006/main" count="51" uniqueCount="51">
  <si>
    <t>1) Выручка от регулируемой деятельности (тыс. рублей) с разбивкой по видам деятельности</t>
  </si>
  <si>
    <t>2) Себестоимость производимых товаров (оказываемых услуг) по регулируемому виду деятельности (тыс. рублей), включая:</t>
  </si>
  <si>
    <t>а) расходы на покупаемую тепловую энергию (мощность), теплоноситель;</t>
  </si>
  <si>
    <t>б) расходы на топливо с указанием по каждому виду топлива стоимости (за единицу объема), объема и способа его приобретения, стоимости его доставки;</t>
  </si>
  <si>
    <t>в)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</si>
  <si>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г) расходы на приобретение холодной воды, используемой в технологическом процессе;</t>
  </si>
  <si>
    <t>д) расходы на химические реагенты, используемые в технологическом процессе;</t>
  </si>
  <si>
    <t>е) расходы на оплату труда и отчисления на социальные нужды основного производственного персонала;</t>
  </si>
  <si>
    <t>ж) расходы на оплату труда и отчисления на социальные нужды административно-управленческого персонала;</t>
  </si>
  <si>
    <t>з) расходы на амортизацию основных производственных средств;</t>
  </si>
  <si>
    <t>и) расходы на аренду имущества, используемого для осуществления регулируемого вида деятельности;</t>
  </si>
  <si>
    <t>к) общепроизводственные расходы, в том числе отнесенные к ним расходы на текущий и капитальный ремонт;</t>
  </si>
  <si>
    <t>л) общехозяйственные расходы, в том числе отнесенные к ним расходы на текущий и капитальный ремонт;</t>
  </si>
  <si>
    <t>м)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</si>
  <si>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н) прочие расходы, которые подлежат отнесению на регулируемые виды деятельности в соответствии с законодательством Российской Федерации;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</si>
  <si>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</si>
  <si>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фондов, в том числе за счет ввода в эксплуатацию (вывода из эксплуатации), их переоценки (тыс. рублей)</t>
  </si>
  <si>
    <t>5) валовая прибыль (убытки) от реализации товаров и оказания услуг по регулируемому виду деятельности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</si>
  <si>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 &lt;*&gt;</t>
  </si>
  <si>
    <t>7) 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 (Гкал/ч)</t>
  </si>
  <si>
    <t>8) тепловая нагрузка по договорам, заключенным в рамках осуществления регулируемых видов деятельности (Гкал/ч)</t>
  </si>
  <si>
    <t>9) объем вырабатываемой регулируемой организацией тепловой энергии в рамках осуществления регулируемых видов деятельности (тыс. Гкал)</t>
  </si>
  <si>
    <t>10) объем приобретаемой регулируемой организацией тепловой энергии в рамках осуществления регулируемых видов деятельности (тыс. Гкал)</t>
  </si>
  <si>
    <t>11) объем тепловой энергии, отпускаемой потребителям, по договорам, заключенным в рамках осуществления регулируемых видов деятельности, в том числе определенном по приборам учета и расчетным путем (нормативам потребления коммунальных услуг) (тыс. Гкал)</t>
  </si>
  <si>
    <t>13) фактический объем потерь при передаче тепловой энергии (тыс. Гкал)</t>
  </si>
  <si>
    <t>14) среднесписочная численность основного производственного персонала (человек)</t>
  </si>
  <si>
    <t>15) среднесписочная численность административно-управленческого персонала (человек)</t>
  </si>
  <si>
    <t>16) удельный расход условного топлива на единицу тепловой энергии, отпускаемой в тепловую сеть, с разбивкой по источникам тепловой энергии, используемым для осуществления регулируемых видов деятельности (кг у. т./Гкал)</t>
  </si>
  <si>
    <t>17) 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(тыс. кВт·ч/Гкал)</t>
  </si>
  <si>
    <t>18) 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(куб. м/Гкал)</t>
  </si>
  <si>
    <t>--------------------------------</t>
  </si>
  <si>
    <t>&lt;*&gt; При заполнении пункта 6 указывается ссылка на официальном сайте регулируемой организации в информационно-телекоммуникационной сети "Интернет" на годовую бухгалтерскую отчетность, включая бухгалтерский баланс и приложения к нему.</t>
  </si>
  <si>
    <t>МУП "Тепловодоканал"</t>
  </si>
  <si>
    <t xml:space="preserve">Форма 8. Информация об основных показателях финансово-хозяйственной </t>
  </si>
  <si>
    <t>деятельности регулируемой организации</t>
  </si>
  <si>
    <t>уголь :  объем, цена 1 тн.</t>
  </si>
  <si>
    <t>нефть:  объем, цена 1 тн.</t>
  </si>
  <si>
    <t>средневзвешенная стоимость 1 кВт.ч.</t>
  </si>
  <si>
    <t xml:space="preserve">объем приобретения эл.энегии, тыс.кВт.ч.    </t>
  </si>
  <si>
    <t>3896,93 тн., 17381,86 руб./тн.</t>
  </si>
  <si>
    <t>43711,41 тн., 4149,03 руб./тн.</t>
  </si>
  <si>
    <t>Кот. Металлист</t>
  </si>
  <si>
    <t>Кот. №7</t>
  </si>
  <si>
    <t>ЦОК №1</t>
  </si>
  <si>
    <t>ЦОК №2</t>
  </si>
  <si>
    <t>Кот. МК</t>
  </si>
  <si>
    <t>Кот. МО</t>
  </si>
  <si>
    <t>Кот. СМП</t>
  </si>
  <si>
    <t>Кот. №3</t>
  </si>
  <si>
    <t>БМК</t>
  </si>
  <si>
    <t>12) нормативы технологических потерь при передаче тепловой энергии, теплоносителя по тепловым сетям, утвержденные уполномоченным органом (Ккал/ч.)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</si>
</sst>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0_р_._-;\-* #,##0.000_р_._-;_-* &quot;-&quot;??_р_._-;_-@_-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164" fontId="4" fillId="0" borderId="1" xfId="1" applyNumberFormat="1" applyFont="1" applyFill="1" applyBorder="1" applyAlignment="1">
      <alignment horizontal="center" vertical="top"/>
    </xf>
    <xf numFmtId="164" fontId="4" fillId="0" borderId="4" xfId="1" applyNumberFormat="1" applyFont="1" applyFill="1" applyBorder="1" applyAlignment="1">
      <alignment horizontal="center" vertical="top"/>
    </xf>
    <xf numFmtId="166" fontId="4" fillId="0" borderId="5" xfId="1" applyNumberFormat="1" applyFont="1" applyFill="1" applyBorder="1" applyAlignment="1">
      <alignment horizontal="center" vertical="top"/>
    </xf>
    <xf numFmtId="43" fontId="4" fillId="0" borderId="1" xfId="1" applyNumberFormat="1" applyFont="1" applyFill="1" applyBorder="1" applyAlignment="1">
      <alignment horizontal="center" vertical="top"/>
    </xf>
    <xf numFmtId="164" fontId="4" fillId="0" borderId="5" xfId="1" applyNumberFormat="1" applyFont="1" applyFill="1" applyBorder="1" applyAlignment="1">
      <alignment horizontal="center" vertical="top"/>
    </xf>
    <xf numFmtId="166" fontId="4" fillId="0" borderId="1" xfId="1" applyNumberFormat="1" applyFont="1" applyFill="1" applyBorder="1" applyAlignment="1">
      <alignment horizontal="center" vertical="top"/>
    </xf>
    <xf numFmtId="166" fontId="4" fillId="0" borderId="4" xfId="1" applyNumberFormat="1" applyFont="1" applyFill="1" applyBorder="1" applyAlignment="1">
      <alignment horizontal="center" vertical="top"/>
    </xf>
    <xf numFmtId="164" fontId="4" fillId="0" borderId="3" xfId="1" applyNumberFormat="1" applyFont="1" applyFill="1" applyBorder="1" applyAlignment="1">
      <alignment horizontal="center" vertical="top"/>
    </xf>
    <xf numFmtId="165" fontId="4" fillId="0" borderId="4" xfId="1" applyNumberFormat="1" applyFont="1" applyFill="1" applyBorder="1" applyAlignment="1">
      <alignment horizontal="center" vertical="top"/>
    </xf>
    <xf numFmtId="165" fontId="4" fillId="0" borderId="1" xfId="1" applyNumberFormat="1" applyFont="1" applyFill="1" applyBorder="1" applyAlignment="1">
      <alignment horizontal="center" vertical="top"/>
    </xf>
    <xf numFmtId="43" fontId="4" fillId="0" borderId="4" xfId="1" applyNumberFormat="1" applyFont="1" applyFill="1" applyBorder="1" applyAlignment="1">
      <alignment horizontal="center" vertical="top"/>
    </xf>
    <xf numFmtId="41" fontId="6" fillId="0" borderId="2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6" fillId="0" borderId="1" xfId="0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/>
    </xf>
    <xf numFmtId="165" fontId="4" fillId="0" borderId="5" xfId="1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retar\Documents%20and%20Settings\Admin\&#1052;&#1086;&#1080;%20&#1076;&#1086;&#1082;&#1091;&#1084;&#1077;&#1085;&#1090;&#1099;\&#1047;&#1072;&#1090;&#1088;&#1072;&#1090;&#1099;%20(&#1074;&#1089;&#1077;)\TVK_N_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retar\Documents%20and%20Settings\Admin\&#1052;&#1086;&#1080;%20&#1076;&#1086;&#1082;&#1091;&#1084;&#1077;&#1085;&#1090;&#1099;\&#1069;&#1083;&#1077;&#1082;&#1090;&#1088;&#1086;&#1101;&#1085;&#1077;&#1088;&#1075;&#1080;&#1103;%20(&#1074;&#1089;&#1103;)\&#1069;&#1083;.&#1101;&#1085;&#1077;&#1088;&#1075;&#1080;&#1103;%20&#1058;&#1042;&#1050;\&#1058;&#1042;&#1050;%20&#1101;&#1083;&#1077;&#1082;&#1090;&#1088;&#1086;&#1101;&#1085;&#1077;&#1088;&#1075;&#1080;&#1103;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retar\Documents%20and%20Settings\Admin\&#1052;&#1086;&#1080;%20&#1076;&#1086;&#1082;&#1091;&#1084;&#1077;&#1085;&#1090;&#1099;\&#1044;&#1086;&#1093;&#1086;&#1076;&#1099;,%20&#1088;&#1072;&#1089;&#1093;&#1086;&#1076;&#1099;%202015-2017\&#1041;&#1102;&#1076;&#1078;&#1077;&#1090;%20&#1076;&#1086;&#1093;&#1086;&#1076;&#1086;&#1074;%20&#1080;%20&#1088;&#1072;&#1089;&#1093;&#1086;&#1076;&#1086;&#1074;%20&#1079;&#1072;%202016%20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retar\Documents%20and%20Settings\Admin\&#1052;&#1086;&#1080;%20&#1076;&#1086;&#1082;&#1091;&#1084;&#1077;&#1085;&#1090;&#1099;\&#1054;&#1090;&#1095;&#1077;&#1090;&#1099;%20&#1087;&#1086;%20&#1090;&#1088;&#1091;&#1076;&#1091;%20&#1058;&#1042;&#1050;\&#1058;&#1042;&#1050;%20&#1086;&#1090;&#1095;&#1077;&#1090;%20&#1087;&#1086;%20&#1090;&#1088;&#1091;&#1076;&#1091;%202016\&#1057;&#1090;&#1088;&#1091;&#1082;&#1090;&#1091;&#1088;&#1072;%20%20-%20&#1088;&#1072;&#1089;&#1087;&#1088;&#1077;&#1076;&#1077;&#1083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видам"/>
      <sheetName val="Свод по видам 1 кв."/>
      <sheetName val="Свод по видам 6 мес."/>
      <sheetName val="Свод по видам 9 мес."/>
      <sheetName val="Свод общий по месяцам"/>
      <sheetName val="Анализ д-дов"/>
      <sheetName val="Цок-1"/>
      <sheetName val="Цок-2"/>
      <sheetName val="Кот.№3"/>
      <sheetName val="Кот №7"/>
      <sheetName val="Металл"/>
      <sheetName val="Кот.МО"/>
      <sheetName val="Кот.МК"/>
      <sheetName val="Кот.СМП"/>
      <sheetName val="БМК"/>
      <sheetName val="ЦТП №1,4,6 "/>
      <sheetName val="Теплосети"/>
      <sheetName val="Покупная теп. энергия "/>
      <sheetName val="Покупное"/>
      <sheetName val="Котельные"/>
      <sheetName val="Свод тепло"/>
      <sheetName val="Баня"/>
      <sheetName val="Помывки"/>
      <sheetName val="Вода"/>
      <sheetName val="Коллектор"/>
      <sheetName val="Цеховые"/>
      <sheetName val="Общехоз"/>
      <sheetName val="РСЦ"/>
      <sheetName val="Гараж"/>
      <sheetName val="Кап.ремонт"/>
      <sheetName val="Тек.ремонт"/>
      <sheetName val="пиломат"/>
      <sheetName val="ЛенРЭМ ремонт"/>
      <sheetName val="ЛенРЭМ итого"/>
      <sheetName val="подвозная вода"/>
      <sheetName val="Лист3"/>
      <sheetName val="Лист4"/>
    </sheetNames>
    <sheetDataSet>
      <sheetData sheetId="0">
        <row r="8">
          <cell r="AF8">
            <v>29501.967960000002</v>
          </cell>
        </row>
        <row r="9">
          <cell r="AF9">
            <v>8541.8602499999997</v>
          </cell>
        </row>
        <row r="21">
          <cell r="AF21">
            <v>1117.7029</v>
          </cell>
        </row>
        <row r="31">
          <cell r="B31">
            <v>50093.491549999999</v>
          </cell>
          <cell r="G31">
            <v>35299.924910000002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8">
          <cell r="B8">
            <v>67764161.069999993</v>
          </cell>
        </row>
        <row r="9">
          <cell r="B9">
            <v>21164353.289999999</v>
          </cell>
        </row>
        <row r="10">
          <cell r="B10">
            <v>14629967.1</v>
          </cell>
        </row>
        <row r="11">
          <cell r="B11">
            <v>3132274.74</v>
          </cell>
        </row>
        <row r="13">
          <cell r="B13">
            <v>249115140.12</v>
          </cell>
        </row>
        <row r="14">
          <cell r="B14">
            <v>24746576.850000001</v>
          </cell>
        </row>
        <row r="17">
          <cell r="B17">
            <v>599114.74</v>
          </cell>
        </row>
        <row r="18">
          <cell r="B18">
            <v>31472687.629999999</v>
          </cell>
        </row>
        <row r="21">
          <cell r="B21">
            <v>1513395.83</v>
          </cell>
        </row>
        <row r="22">
          <cell r="B22">
            <v>1007726.3500000001</v>
          </cell>
        </row>
        <row r="23">
          <cell r="B23">
            <v>3282130.6230000001</v>
          </cell>
        </row>
        <row r="25">
          <cell r="B25">
            <v>35091</v>
          </cell>
        </row>
        <row r="26">
          <cell r="B26">
            <v>77966.799999999988</v>
          </cell>
        </row>
        <row r="27">
          <cell r="B27">
            <v>14233434.557439998</v>
          </cell>
        </row>
        <row r="31">
          <cell r="B31">
            <v>35299924.909999996</v>
          </cell>
        </row>
        <row r="32">
          <cell r="B32">
            <v>15827950.23</v>
          </cell>
        </row>
        <row r="34">
          <cell r="B34">
            <v>2939602.0999999992</v>
          </cell>
        </row>
        <row r="35">
          <cell r="B35">
            <v>6710195.0499999989</v>
          </cell>
        </row>
        <row r="42">
          <cell r="B42">
            <v>13882104.91</v>
          </cell>
        </row>
        <row r="43">
          <cell r="B43">
            <v>9297063.3100000005</v>
          </cell>
        </row>
        <row r="51">
          <cell r="B51">
            <v>257670888.89999995</v>
          </cell>
        </row>
        <row r="65">
          <cell r="B65">
            <v>1151936.43</v>
          </cell>
        </row>
      </sheetData>
      <sheetData sheetId="21">
        <row r="21">
          <cell r="E21">
            <v>17280</v>
          </cell>
        </row>
      </sheetData>
      <sheetData sheetId="22" refreshError="1"/>
      <sheetData sheetId="23">
        <row r="21">
          <cell r="G21">
            <v>21000</v>
          </cell>
        </row>
      </sheetData>
      <sheetData sheetId="24">
        <row r="21">
          <cell r="C21">
            <v>54817.1</v>
          </cell>
        </row>
      </sheetData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сего"/>
      <sheetName val="водоотведение"/>
      <sheetName val="водоснабжение"/>
      <sheetName val="прочие"/>
      <sheetName val="тепло Бодайбо"/>
      <sheetName val="1"/>
      <sheetName val="2"/>
      <sheetName val="срав.таб.тепло"/>
      <sheetName val="срав.таб.вода"/>
      <sheetName val="срав.таб.стоки"/>
      <sheetName val="сравнительная таблица"/>
      <sheetName val="Лист1"/>
    </sheetNames>
    <sheetDataSet>
      <sheetData sheetId="0">
        <row r="3">
          <cell r="AC3">
            <v>1809467.905</v>
          </cell>
          <cell r="BQ3">
            <v>9066357.6793499999</v>
          </cell>
        </row>
      </sheetData>
      <sheetData sheetId="1"/>
      <sheetData sheetId="2"/>
      <sheetData sheetId="3">
        <row r="12">
          <cell r="G12">
            <v>294.08999999999992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 2016 г."/>
    </sheetNames>
    <sheetDataSet>
      <sheetData sheetId="0">
        <row r="72">
          <cell r="BU72">
            <v>374464</v>
          </cell>
        </row>
        <row r="107">
          <cell r="BU107">
            <v>1303457.04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1кв "/>
      <sheetName val="Апрель"/>
      <sheetName val="Май"/>
      <sheetName val="Июнь"/>
      <sheetName val="2кв"/>
      <sheetName val="6 мес"/>
      <sheetName val="Июль"/>
      <sheetName val="Август"/>
      <sheetName val="Сентябрь"/>
      <sheetName val="3 кв "/>
      <sheetName val="9 мес "/>
      <sheetName val="Октябрь"/>
      <sheetName val="Ноябрь"/>
      <sheetName val="Декабрь"/>
      <sheetName val="4 кв  "/>
      <sheetName val="год"/>
      <sheetName val="Справка по ФОТ 2016"/>
      <sheetName val="справка по соц выплатам 2015"/>
      <sheetName val="Справка 1 кв"/>
      <sheetName val="Справка по ФОТ 2015"/>
    </sheetNames>
    <sheetDataSet>
      <sheetData sheetId="0">
        <row r="7">
          <cell r="C7">
            <v>49.099487372327722</v>
          </cell>
        </row>
      </sheetData>
      <sheetData sheetId="1">
        <row r="7">
          <cell r="C7">
            <v>46.817887122419016</v>
          </cell>
        </row>
      </sheetData>
      <sheetData sheetId="2">
        <row r="7">
          <cell r="C7">
            <v>46.078771273436708</v>
          </cell>
        </row>
      </sheetData>
      <sheetData sheetId="3"/>
      <sheetData sheetId="4">
        <row r="7">
          <cell r="C7">
            <v>45.463529808536308</v>
          </cell>
        </row>
      </sheetData>
      <sheetData sheetId="5">
        <row r="7">
          <cell r="C7">
            <v>47.911700665672157</v>
          </cell>
        </row>
      </sheetData>
      <sheetData sheetId="6">
        <row r="7">
          <cell r="C7">
            <v>45.090803636921862</v>
          </cell>
        </row>
      </sheetData>
      <sheetData sheetId="7"/>
      <sheetData sheetId="8"/>
      <sheetData sheetId="9">
        <row r="7">
          <cell r="C7">
            <v>46.956315120963289</v>
          </cell>
        </row>
      </sheetData>
      <sheetData sheetId="10">
        <row r="7">
          <cell r="C7">
            <v>41.233596056735003</v>
          </cell>
        </row>
      </sheetData>
      <sheetData sheetId="11">
        <row r="7">
          <cell r="C7">
            <v>45.491587884416283</v>
          </cell>
        </row>
      </sheetData>
      <sheetData sheetId="12"/>
      <sheetData sheetId="13"/>
      <sheetData sheetId="14">
        <row r="7">
          <cell r="C7">
            <v>48.2429215069156</v>
          </cell>
        </row>
      </sheetData>
      <sheetData sheetId="15">
        <row r="7">
          <cell r="C7">
            <v>45.757203977311391</v>
          </cell>
        </row>
      </sheetData>
      <sheetData sheetId="16">
        <row r="7">
          <cell r="C7">
            <v>45.573121350084456</v>
          </cell>
        </row>
      </sheetData>
      <sheetData sheetId="17"/>
      <sheetData sheetId="18">
        <row r="7">
          <cell r="C7">
            <v>46.143077147978317</v>
          </cell>
          <cell r="N7">
            <v>176.66666666666666</v>
          </cell>
        </row>
      </sheetData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workbookViewId="0">
      <selection activeCell="B4" sqref="B4"/>
    </sheetView>
  </sheetViews>
  <sheetFormatPr defaultRowHeight="15"/>
  <cols>
    <col min="1" max="1" width="104.7109375" customWidth="1"/>
    <col min="2" max="2" width="30.28515625" customWidth="1"/>
    <col min="3" max="3" width="9.5703125" bestFit="1" customWidth="1"/>
  </cols>
  <sheetData>
    <row r="1" spans="1:2">
      <c r="A1" s="23" t="s">
        <v>32</v>
      </c>
      <c r="B1" s="24"/>
    </row>
    <row r="2" spans="1:2">
      <c r="A2" s="25" t="s">
        <v>33</v>
      </c>
      <c r="B2" s="24"/>
    </row>
    <row r="3" spans="1:2">
      <c r="A3" s="25" t="s">
        <v>34</v>
      </c>
      <c r="B3" s="24"/>
    </row>
    <row r="4" spans="1:2" ht="15.75" thickBot="1">
      <c r="A4" s="1"/>
    </row>
    <row r="5" spans="1:2" ht="16.5" thickBot="1">
      <c r="A5" s="2" t="s">
        <v>0</v>
      </c>
      <c r="B5" s="13">
        <f>'[1]Свод тепло'!$B$51/1000</f>
        <v>257670.88889999993</v>
      </c>
    </row>
    <row r="6" spans="1:2" ht="30.75" thickBot="1">
      <c r="A6" s="3" t="s">
        <v>1</v>
      </c>
      <c r="B6" s="6">
        <f>B7+B8+B11+B14+B15+B16+B17+B18+B19+B20+B21+B22+B23</f>
        <v>517882.79764044</v>
      </c>
    </row>
    <row r="7" spans="1:2" ht="16.5" thickBot="1">
      <c r="A7" s="3" t="s">
        <v>2</v>
      </c>
      <c r="B7" s="7">
        <f>'[1]Свод тепло'!$B$27/1000</f>
        <v>14233.434557439998</v>
      </c>
    </row>
    <row r="8" spans="1:2" ht="30.75" thickBot="1">
      <c r="A8" s="4" t="s">
        <v>3</v>
      </c>
      <c r="B8" s="6">
        <f>'[1]Свод тепло'!$B$13/1000</f>
        <v>249115.14012</v>
      </c>
    </row>
    <row r="9" spans="1:2" ht="16.5" thickBot="1">
      <c r="A9" s="4" t="s">
        <v>35</v>
      </c>
      <c r="B9" s="7" t="s">
        <v>40</v>
      </c>
    </row>
    <row r="10" spans="1:2" ht="16.5" thickBot="1">
      <c r="A10" s="4" t="s">
        <v>36</v>
      </c>
      <c r="B10" s="6" t="s">
        <v>39</v>
      </c>
    </row>
    <row r="11" spans="1:2" ht="30.75" thickBot="1">
      <c r="A11" s="4" t="s">
        <v>4</v>
      </c>
      <c r="B11" s="17">
        <f>'[1]Свод тепло'!$B$14/1000</f>
        <v>24746.576850000001</v>
      </c>
    </row>
    <row r="12" spans="1:2" ht="16.5" thickBot="1">
      <c r="A12" s="4" t="s">
        <v>37</v>
      </c>
      <c r="B12" s="8">
        <f>B11/B13</f>
        <v>2.7294948782314283</v>
      </c>
    </row>
    <row r="13" spans="1:2" ht="16.5" thickBot="1">
      <c r="A13" s="4" t="s">
        <v>38</v>
      </c>
      <c r="B13" s="9">
        <f>[2]Всего!$BQ$3/1000</f>
        <v>9066.3576793499997</v>
      </c>
    </row>
    <row r="14" spans="1:2" ht="16.5" thickBot="1">
      <c r="A14" s="4" t="s">
        <v>5</v>
      </c>
      <c r="B14" s="7">
        <f>'[1]Свод тепло'!$B$42/1000</f>
        <v>13882.10491</v>
      </c>
    </row>
    <row r="15" spans="1:2" ht="16.5" thickBot="1">
      <c r="A15" s="4" t="s">
        <v>6</v>
      </c>
      <c r="B15" s="6">
        <v>0</v>
      </c>
    </row>
    <row r="16" spans="1:2" ht="16.5" thickBot="1">
      <c r="A16" s="4" t="s">
        <v>7</v>
      </c>
      <c r="B16" s="7">
        <f>('[1]Свод тепло'!$B$8+'[1]Свод тепло'!$B$9+'[1]Свод тепло'!$B$21)/1000</f>
        <v>90441.910189999981</v>
      </c>
    </row>
    <row r="17" spans="1:3" ht="16.5" customHeight="1" thickBot="1">
      <c r="A17" s="4" t="s">
        <v>8</v>
      </c>
      <c r="B17" s="6">
        <f>'[1]Свод по видам'!$G$31/'[1]Свод по видам'!$B$31*('[1]Свод по видам'!$AF$8+'[1]Свод по видам'!$AF$9+'[1]Свод по видам'!$AF$21)</f>
        <v>27596.381581104397</v>
      </c>
      <c r="C17" s="18"/>
    </row>
    <row r="18" spans="1:3" ht="16.5" thickBot="1">
      <c r="A18" s="4" t="s">
        <v>9</v>
      </c>
      <c r="B18" s="7">
        <f>'[1]Свод тепло'!$B$10/1000</f>
        <v>14629.9671</v>
      </c>
    </row>
    <row r="19" spans="1:3" ht="16.5" thickBot="1">
      <c r="A19" s="4" t="s">
        <v>10</v>
      </c>
      <c r="B19" s="6">
        <v>0</v>
      </c>
    </row>
    <row r="20" spans="1:3" ht="16.5" customHeight="1" thickBot="1">
      <c r="A20" s="4" t="s">
        <v>11</v>
      </c>
      <c r="B20" s="7">
        <f>'[1]Свод тепло'!$B$32/1000</f>
        <v>15827.95023</v>
      </c>
    </row>
    <row r="21" spans="1:3" ht="16.5" thickBot="1">
      <c r="A21" s="4" t="s">
        <v>12</v>
      </c>
      <c r="B21" s="6">
        <f>'[1]Свод тепло'!$B$31/1000-B17</f>
        <v>7703.5433288955974</v>
      </c>
      <c r="C21" s="18"/>
    </row>
    <row r="22" spans="1:3" ht="45.75" thickBot="1">
      <c r="A22" s="4" t="s">
        <v>13</v>
      </c>
      <c r="B22" s="7">
        <f>'[1]Свод тепло'!$B$18/1000</f>
        <v>31472.68763</v>
      </c>
    </row>
    <row r="23" spans="1:3" ht="30.75" thickBot="1">
      <c r="A23" s="4" t="s">
        <v>14</v>
      </c>
      <c r="B23" s="6">
        <f>('[1]Свод тепло'!$B$11+'[1]Свод тепло'!$B$17+'[1]Свод тепло'!$B$22+'[1]Свод тепло'!$B$23+'[1]Свод тепло'!$B$25+'[1]Свод тепло'!$B$26+'[1]Свод тепло'!$B$34+'[1]Свод тепло'!$B$35+'[1]Свод тепло'!$B$43+'[1]Свод тепло'!$B$65)/1000</f>
        <v>28233.101143</v>
      </c>
    </row>
    <row r="24" spans="1:3" ht="45.75" thickBot="1">
      <c r="A24" s="3" t="s">
        <v>15</v>
      </c>
      <c r="B24" s="20"/>
    </row>
    <row r="25" spans="1:3" ht="30.75" thickBot="1">
      <c r="A25" s="3" t="s">
        <v>16</v>
      </c>
      <c r="B25" s="6"/>
    </row>
    <row r="26" spans="1:3" ht="30.75" thickBot="1">
      <c r="A26" s="4" t="s">
        <v>17</v>
      </c>
      <c r="B26" s="10">
        <f>('[3]Бюджет 2016 г.'!$BU$107)/1000</f>
        <v>1303.45704</v>
      </c>
    </row>
    <row r="27" spans="1:3" ht="45.75" thickBot="1">
      <c r="A27" s="4" t="s">
        <v>18</v>
      </c>
      <c r="B27" s="19"/>
    </row>
    <row r="28" spans="1:3" ht="30.75" thickBot="1">
      <c r="A28" s="4" t="s">
        <v>19</v>
      </c>
      <c r="B28" s="21">
        <f>B29+B30+B31+B32+B33+B34+B35+B36+B37</f>
        <v>114.28000000000002</v>
      </c>
    </row>
    <row r="29" spans="1:3" ht="16.5" thickBot="1">
      <c r="A29" s="4" t="s">
        <v>43</v>
      </c>
      <c r="B29" s="15">
        <v>60</v>
      </c>
    </row>
    <row r="30" spans="1:3" ht="16.5" thickBot="1">
      <c r="A30" s="4" t="s">
        <v>44</v>
      </c>
      <c r="B30" s="14">
        <v>23.7</v>
      </c>
    </row>
    <row r="31" spans="1:3" ht="16.5" thickBot="1">
      <c r="A31" s="4" t="s">
        <v>42</v>
      </c>
      <c r="B31" s="15">
        <f>4.9+4.3-0.1</f>
        <v>9.1</v>
      </c>
    </row>
    <row r="32" spans="1:3" ht="16.5" thickBot="1">
      <c r="A32" s="4" t="s">
        <v>41</v>
      </c>
      <c r="B32" s="14">
        <v>4.9000000000000004</v>
      </c>
    </row>
    <row r="33" spans="1:2" ht="16.5" thickBot="1">
      <c r="A33" s="4" t="s">
        <v>45</v>
      </c>
      <c r="B33" s="15">
        <v>3.2</v>
      </c>
    </row>
    <row r="34" spans="1:2" ht="16.5" thickBot="1">
      <c r="A34" s="4" t="s">
        <v>46</v>
      </c>
      <c r="B34" s="14">
        <v>3.2</v>
      </c>
    </row>
    <row r="35" spans="1:2" ht="16.5" thickBot="1">
      <c r="A35" s="4" t="s">
        <v>47</v>
      </c>
      <c r="B35" s="15">
        <v>3.2</v>
      </c>
    </row>
    <row r="36" spans="1:2" ht="16.5" thickBot="1">
      <c r="A36" s="4" t="s">
        <v>48</v>
      </c>
      <c r="B36" s="14">
        <f>1.08-0.1</f>
        <v>0.98000000000000009</v>
      </c>
    </row>
    <row r="37" spans="1:2" ht="16.5" thickBot="1">
      <c r="A37" s="4" t="s">
        <v>49</v>
      </c>
      <c r="B37" s="15">
        <v>6</v>
      </c>
    </row>
    <row r="38" spans="1:2" ht="30.75" thickBot="1">
      <c r="A38" s="4" t="s">
        <v>20</v>
      </c>
      <c r="B38" s="14">
        <v>57</v>
      </c>
    </row>
    <row r="39" spans="1:2" ht="30.75" thickBot="1">
      <c r="A39" s="4" t="s">
        <v>21</v>
      </c>
      <c r="B39" s="11">
        <f>144760.23/1000+B43</f>
        <v>177.88137</v>
      </c>
    </row>
    <row r="40" spans="1:2" ht="30.75" thickBot="1">
      <c r="A40" s="4" t="s">
        <v>22</v>
      </c>
      <c r="B40" s="11">
        <f>(7035.655+172.9)/1000</f>
        <v>7.2085549999999996</v>
      </c>
    </row>
    <row r="41" spans="1:2" ht="45.75" thickBot="1">
      <c r="A41" s="4" t="s">
        <v>23</v>
      </c>
      <c r="B41" s="8">
        <f>151968.78/1000</f>
        <v>151.96878000000001</v>
      </c>
    </row>
    <row r="42" spans="1:2" ht="30.75" thickBot="1">
      <c r="A42" s="5" t="s">
        <v>50</v>
      </c>
      <c r="B42" s="9">
        <f>(36886.11-446.52-1508.03)/257/24*1000000</f>
        <v>5663352.7885862524</v>
      </c>
    </row>
    <row r="43" spans="1:2" ht="16.5" thickBot="1">
      <c r="A43" s="4" t="s">
        <v>24</v>
      </c>
      <c r="B43" s="12">
        <f>33121.14/1000</f>
        <v>33.121139999999997</v>
      </c>
    </row>
    <row r="44" spans="1:2" ht="16.5" thickBot="1">
      <c r="A44" s="4" t="s">
        <v>25</v>
      </c>
      <c r="B44" s="6">
        <f>[4]год!$N$7</f>
        <v>176.66666666666666</v>
      </c>
    </row>
    <row r="45" spans="1:2" ht="16.5" thickBot="1">
      <c r="A45" s="5" t="s">
        <v>26</v>
      </c>
      <c r="B45" s="7">
        <f>[4]год!$C$7</f>
        <v>46.143077147978317</v>
      </c>
    </row>
    <row r="46" spans="1:2" ht="45.75" thickBot="1">
      <c r="A46" s="4" t="s">
        <v>27</v>
      </c>
      <c r="B46" s="9">
        <v>224.48</v>
      </c>
    </row>
    <row r="47" spans="1:2" ht="45.75" thickBot="1">
      <c r="A47" s="5" t="s">
        <v>28</v>
      </c>
      <c r="B47" s="16">
        <f>([2]Всего!$BQ$3/1000)/(B41*1000)</f>
        <v>5.9659343710925364E-2</v>
      </c>
    </row>
    <row r="48" spans="1:2" ht="45.75" thickBot="1">
      <c r="A48" s="5" t="s">
        <v>29</v>
      </c>
      <c r="B48" s="9">
        <f>('[3]Бюджет 2016 г.'!$BU$72)/(B41*1000)</f>
        <v>2.4640850574703568</v>
      </c>
    </row>
    <row r="49" spans="1:2">
      <c r="A49" s="1"/>
    </row>
    <row r="50" spans="1:2">
      <c r="A50" s="1" t="s">
        <v>30</v>
      </c>
    </row>
    <row r="51" spans="1:2">
      <c r="A51" s="22" t="s">
        <v>31</v>
      </c>
      <c r="B51" s="22"/>
    </row>
    <row r="52" spans="1:2">
      <c r="A52" s="22"/>
      <c r="B52" s="22"/>
    </row>
  </sheetData>
  <mergeCells count="4">
    <mergeCell ref="A51:B52"/>
    <mergeCell ref="A1:B1"/>
    <mergeCell ref="A2:B2"/>
    <mergeCell ref="A3:B3"/>
  </mergeCells>
  <hyperlinks>
    <hyperlink ref="A27" location="P257" display="P257"/>
  </hyperlinks>
  <pageMargins left="0.70866141732283472" right="0.32" top="0.43" bottom="0.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2017-10-02T02:03:08Z</cp:lastPrinted>
  <dcterms:created xsi:type="dcterms:W3CDTF">2017-09-29T01:11:47Z</dcterms:created>
  <dcterms:modified xsi:type="dcterms:W3CDTF">2018-04-05T07:15:10Z</dcterms:modified>
</cp:coreProperties>
</file>