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Форма 8" sheetId="1" r:id="rId1"/>
  </sheets>
  <externalReferences>
    <externalReference r:id="rId2"/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B6" i="1"/>
  <c r="B21" l="1"/>
  <c r="B42" l="1"/>
  <c r="B40"/>
  <c r="B17"/>
  <c r="B48"/>
  <c r="B47" l="1"/>
  <c r="B45" l="1"/>
  <c r="B44"/>
  <c r="B39"/>
  <c r="B43"/>
  <c r="B41"/>
  <c r="B26"/>
  <c r="B23" l="1"/>
  <c r="B22"/>
  <c r="B20"/>
  <c r="B18"/>
  <c r="B16"/>
  <c r="B14"/>
  <c r="B13"/>
  <c r="B12" s="1"/>
  <c r="B11" l="1"/>
  <c r="B5"/>
  <c r="B7"/>
  <c r="B8"/>
  <c r="B36" l="1"/>
  <c r="B28" l="1"/>
</calcChain>
</file>

<file path=xl/sharedStrings.xml><?xml version="1.0" encoding="utf-8"?>
<sst xmlns="http://schemas.openxmlformats.org/spreadsheetml/2006/main" count="51" uniqueCount="51">
  <si>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</si>
  <si>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</si>
  <si>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</si>
  <si>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</si>
  <si>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</si>
  <si>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</si>
  <si>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</si>
  <si>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</si>
  <si>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</si>
  <si>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</si>
  <si>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</si>
  <si>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</si>
  <si>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</si>
  <si>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</si>
  <si>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Федерации;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</si>
  <si>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</si>
  <si>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</si>
  <si>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</si>
  <si>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</si>
  <si>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</si>
  <si>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</si>
  <si>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</si>
  <si>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</si>
  <si>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</si>
  <si>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13) фактический объем потерь при передаче тепловой энергии (тыс. Гкал)</t>
  </si>
  <si>
    <t>14) среднесписочная численность основного производственного персонала (человек)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</si>
  <si>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</si>
  <si>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</si>
  <si>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кВт·ч/Гкал)</t>
  </si>
  <si>
    <t>18) 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</si>
  <si>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--------------------------------</t>
  </si>
  <si>
    <t>&lt;*&gt; При заполнении пункта 6 указывается ссылка на официальном сайте регулируемой организации в информационно-телекоммуникационной сети "Интернет" на годовую бухгалтерскую отчетность, включая бухгалтерский баланс и приложения к нему.</t>
  </si>
  <si>
    <t>МУП "Тепловодоканал"</t>
  </si>
  <si>
    <t xml:space="preserve">Форма 8. Информация об основных показателях финансово-хозяйственной </t>
  </si>
  <si>
    <t>деятельности регулируемой организации</t>
  </si>
  <si>
    <t>уголь :  объем, цена 1 тн.</t>
  </si>
  <si>
    <t>нефть:  объем, цена 1 тн.</t>
  </si>
  <si>
    <t>средневзвешенная стоимость 1 кВт.ч.</t>
  </si>
  <si>
    <t xml:space="preserve">объем приобретения эл.энегии, тыс.кВт.ч.    </t>
  </si>
  <si>
    <t>Кот. Металлист</t>
  </si>
  <si>
    <t>Кот. №7</t>
  </si>
  <si>
    <t>ЦОК №1</t>
  </si>
  <si>
    <t>ЦОК №2</t>
  </si>
  <si>
    <t>Кот. МК</t>
  </si>
  <si>
    <t>Кот. МО</t>
  </si>
  <si>
    <t>Кот. СМП</t>
  </si>
  <si>
    <t>Кот. №3</t>
  </si>
  <si>
    <t>БМК</t>
  </si>
  <si>
    <t>37450,01 тн., 4508,23 руб./тн.</t>
  </si>
  <si>
    <t>4958,43 тн., 17570,32 руб./тн.</t>
  </si>
  <si>
    <t>12) нормативы технологических потерь при передаче тепловой энергии, теплоносителя по тепловым сетям, утвержденные уполномоченным органом (Ккал/ч.)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</si>
</sst>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  <numFmt numFmtId="166" formatCode="_-* #,##0.000_р_._-;\-* #,##0.000_р_._-;_-* &quot;-&quot;??_р_.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center" vertical="top"/>
    </xf>
    <xf numFmtId="166" fontId="4" fillId="0" borderId="5" xfId="1" applyNumberFormat="1" applyFont="1" applyFill="1" applyBorder="1" applyAlignment="1">
      <alignment horizontal="center" vertical="top"/>
    </xf>
    <xf numFmtId="164" fontId="0" fillId="0" borderId="0" xfId="0" applyNumberFormat="1"/>
    <xf numFmtId="165" fontId="4" fillId="0" borderId="5" xfId="1" applyNumberFormat="1" applyFont="1" applyFill="1" applyBorder="1" applyAlignment="1">
      <alignment horizontal="center" vertical="top"/>
    </xf>
    <xf numFmtId="166" fontId="4" fillId="0" borderId="1" xfId="1" applyNumberFormat="1" applyFont="1" applyFill="1" applyBorder="1" applyAlignment="1">
      <alignment horizontal="center" vertical="top"/>
    </xf>
    <xf numFmtId="165" fontId="4" fillId="0" borderId="1" xfId="1" applyNumberFormat="1" applyFont="1" applyFill="1" applyBorder="1" applyAlignment="1">
      <alignment horizontal="center" vertical="top"/>
    </xf>
    <xf numFmtId="166" fontId="4" fillId="0" borderId="4" xfId="1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43" fontId="4" fillId="0" borderId="1" xfId="1" applyNumberFormat="1" applyFont="1" applyFill="1" applyBorder="1" applyAlignment="1">
      <alignment horizontal="center" vertical="top"/>
    </xf>
    <xf numFmtId="43" fontId="4" fillId="0" borderId="4" xfId="1" applyNumberFormat="1" applyFont="1" applyFill="1" applyBorder="1" applyAlignment="1">
      <alignment horizontal="center" vertical="top"/>
    </xf>
    <xf numFmtId="165" fontId="4" fillId="0" borderId="4" xfId="1" applyNumberFormat="1" applyFont="1" applyFill="1" applyBorder="1" applyAlignment="1">
      <alignment horizontal="center" vertical="top"/>
    </xf>
    <xf numFmtId="164" fontId="4" fillId="0" borderId="5" xfId="1" applyNumberFormat="1" applyFont="1" applyFill="1" applyBorder="1" applyAlignment="1">
      <alignment horizontal="center" vertical="top"/>
    </xf>
    <xf numFmtId="164" fontId="4" fillId="0" borderId="3" xfId="1" applyNumberFormat="1" applyFont="1" applyFill="1" applyBorder="1" applyAlignment="1">
      <alignment horizontal="center" vertical="top"/>
    </xf>
    <xf numFmtId="41" fontId="5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47;&#1072;&#1090;&#1088;&#1072;&#1090;&#1099;%20(&#1074;&#1089;&#1077;)/TVK_N_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69;&#1083;&#1077;&#1082;&#1090;&#1088;&#1086;&#1101;&#1085;&#1077;&#1088;&#1075;&#1080;&#1103;%20(&#1074;&#1089;&#1103;)/&#1069;&#1083;.&#1101;&#1085;&#1077;&#1088;&#1075;&#1080;&#1103;%20&#1058;&#1042;&#1050;/&#1058;&#1042;&#1050;%20&#1101;&#1083;&#1077;&#1082;&#1090;&#1088;&#1086;&#1101;&#1085;&#1077;&#1088;&#1075;&#1080;&#1103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44;&#1086;&#1093;&#1086;&#1076;&#1099;,%20&#1088;&#1072;&#1089;&#1093;&#1086;&#1076;&#1099;%202015-2017/&#1041;&#1102;&#1076;&#1078;&#1077;&#1090;%20&#1076;&#1086;&#1093;&#1086;&#1076;&#1086;&#1074;%20&#1080;%20&#1088;&#1072;&#1089;&#1093;&#1086;&#1076;&#1086;&#1074;%20&#1079;&#1072;%202017%20&#1075;&#1086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4;&#1090;&#1095;&#1077;&#1090;&#1099;%20&#1087;&#1086;%20&#1090;&#1088;&#1091;&#1076;&#1091;%20&#1058;&#1042;&#1050;/&#1058;&#1042;&#1050;%20&#1086;&#1090;&#1095;&#1077;&#1090;%20&#1087;&#1086;%20&#1090;&#1088;&#1091;&#1076;&#1091;%202017/&#1057;&#1090;&#1088;&#1091;&#1082;&#1090;&#1091;&#1088;&#1072;%20%20-%20&#1088;&#1072;&#1089;&#1087;&#1088;&#1077;&#1076;&#1077;&#1083;&#1077;&#1085;&#1080;&#1077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видам"/>
      <sheetName val="Свод по видам 1 кв."/>
      <sheetName val="Свод по видам 6 мес."/>
      <sheetName val="Свод по видам 9 мес."/>
      <sheetName val="Свод общий по месяцам"/>
      <sheetName val="Анализ д-дов"/>
      <sheetName val="Цок-1"/>
      <sheetName val="Цок-2"/>
      <sheetName val="Кот.№3"/>
      <sheetName val="Кот №7"/>
      <sheetName val="Металл"/>
      <sheetName val="Кот.МО"/>
      <sheetName val="Кот.МК"/>
      <sheetName val="Кот.СМП"/>
      <sheetName val="БМК"/>
      <sheetName val="ЦТП №1,4,6 "/>
      <sheetName val="Теплосети"/>
      <sheetName val="Покупная теп. энергия "/>
      <sheetName val="Покупное"/>
      <sheetName val="Котельные"/>
      <sheetName val="Свод тепло"/>
      <sheetName val="Баня"/>
      <sheetName val="Помывки"/>
      <sheetName val="Вода"/>
      <sheetName val="подвозная вода"/>
      <sheetName val="Коллектор"/>
      <sheetName val="Общехоз"/>
      <sheetName val="Цеховые"/>
      <sheetName val="РСЦ"/>
      <sheetName val="Гараж"/>
      <sheetName val="Кап.ремонт"/>
      <sheetName val="Тек.ремонт"/>
      <sheetName val="ЛенРЭМ ремонт"/>
      <sheetName val="ЛенРЭМ итого"/>
      <sheetName val="Лист3"/>
      <sheetName val="Лист4"/>
    </sheetNames>
    <sheetDataSet>
      <sheetData sheetId="0">
        <row r="8">
          <cell r="AK8">
            <v>29312.03659</v>
          </cell>
        </row>
        <row r="9">
          <cell r="AK9">
            <v>8409.0097500000011</v>
          </cell>
        </row>
        <row r="21">
          <cell r="AK21">
            <v>726.95131000000003</v>
          </cell>
        </row>
        <row r="31">
          <cell r="B31">
            <v>49410.491110000003</v>
          </cell>
          <cell r="G31">
            <v>34511.152499999997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B10">
            <v>62554767.659999996</v>
          </cell>
        </row>
        <row r="11">
          <cell r="B11">
            <v>19758545.169999998</v>
          </cell>
        </row>
        <row r="12">
          <cell r="B12">
            <v>15252930.390000001</v>
          </cell>
        </row>
        <row r="13">
          <cell r="B13">
            <v>4298355.08</v>
          </cell>
        </row>
        <row r="15">
          <cell r="B15">
            <v>255964465.73000002</v>
          </cell>
        </row>
        <row r="16">
          <cell r="B16">
            <v>25707340.940000001</v>
          </cell>
        </row>
        <row r="19">
          <cell r="B19">
            <v>1260888.29</v>
          </cell>
        </row>
        <row r="20">
          <cell r="B20">
            <v>25931507.880000003</v>
          </cell>
        </row>
        <row r="23">
          <cell r="B23">
            <v>1418062.23</v>
          </cell>
        </row>
        <row r="24">
          <cell r="B24">
            <v>1387112.81</v>
          </cell>
        </row>
        <row r="25">
          <cell r="B25">
            <v>3699882.84</v>
          </cell>
        </row>
        <row r="27">
          <cell r="B27">
            <v>33265</v>
          </cell>
        </row>
        <row r="28">
          <cell r="B28">
            <v>71122.13</v>
          </cell>
        </row>
        <row r="29">
          <cell r="B29">
            <v>16349149.535019999</v>
          </cell>
        </row>
        <row r="33">
          <cell r="B33">
            <v>34511152.5</v>
          </cell>
        </row>
        <row r="34">
          <cell r="B34">
            <v>16024355.840000002</v>
          </cell>
        </row>
        <row r="36">
          <cell r="B36">
            <v>3039383.37</v>
          </cell>
        </row>
        <row r="37">
          <cell r="B37">
            <v>5714133.330000001</v>
          </cell>
        </row>
        <row r="44">
          <cell r="B44">
            <v>5052532.55</v>
          </cell>
        </row>
        <row r="45">
          <cell r="B45">
            <v>3246864.71</v>
          </cell>
        </row>
        <row r="53">
          <cell r="B53">
            <v>262290754.67000002</v>
          </cell>
        </row>
        <row r="67">
          <cell r="B67">
            <v>1751359.6900000002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сего"/>
      <sheetName val="водоснабжение"/>
      <sheetName val="водоотведение"/>
      <sheetName val="прочие"/>
      <sheetName val="тепло Бодайбо"/>
      <sheetName val="сравнительная таблица"/>
      <sheetName val="Лист1"/>
    </sheetNames>
    <sheetDataSet>
      <sheetData sheetId="0">
        <row r="3">
          <cell r="BP3">
            <v>8923523.1634899974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2017 г."/>
    </sheetNames>
    <sheetDataSet>
      <sheetData sheetId="0">
        <row r="72">
          <cell r="CI72">
            <v>101445.5</v>
          </cell>
        </row>
        <row r="107">
          <cell r="CI107">
            <v>2031356.4554544003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1кв "/>
      <sheetName val="Апрель"/>
      <sheetName val="Май"/>
      <sheetName val="Июнь"/>
      <sheetName val="2кв"/>
      <sheetName val="6 мес"/>
      <sheetName val="Июль"/>
      <sheetName val="Август"/>
      <sheetName val="Сентябрь"/>
      <sheetName val="3 кв "/>
      <sheetName val="9 мес "/>
      <sheetName val="Октябрь"/>
      <sheetName val="Ноябрь"/>
      <sheetName val="Декабрь"/>
      <sheetName val="4 кв  "/>
      <sheetName val="год"/>
      <sheetName val="Справка по ФОТ 2017"/>
      <sheetName val="справка по соц выплатам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C7">
            <v>37.220598888900895</v>
          </cell>
          <cell r="N7">
            <v>176.80333333333337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tabSelected="1" workbookViewId="0">
      <selection activeCell="B4" sqref="B4"/>
    </sheetView>
  </sheetViews>
  <sheetFormatPr defaultRowHeight="15"/>
  <cols>
    <col min="1" max="1" width="104.7109375" customWidth="1"/>
    <col min="2" max="2" width="30.28515625" customWidth="1"/>
    <col min="3" max="3" width="9.5703125" bestFit="1" customWidth="1"/>
  </cols>
  <sheetData>
    <row r="1" spans="1:2">
      <c r="A1" s="21" t="s">
        <v>32</v>
      </c>
      <c r="B1" s="22"/>
    </row>
    <row r="2" spans="1:2">
      <c r="A2" s="23" t="s">
        <v>33</v>
      </c>
      <c r="B2" s="22"/>
    </row>
    <row r="3" spans="1:2">
      <c r="A3" s="23" t="s">
        <v>34</v>
      </c>
      <c r="B3" s="22"/>
    </row>
    <row r="4" spans="1:2" ht="15.75" thickBot="1">
      <c r="A4" s="1"/>
    </row>
    <row r="5" spans="1:2" ht="16.5" thickBot="1">
      <c r="A5" s="2" t="s">
        <v>0</v>
      </c>
      <c r="B5" s="18">
        <f>'[1]Свод тепло'!$B$53/1000</f>
        <v>262290.75466999999</v>
      </c>
    </row>
    <row r="6" spans="1:2" ht="30.75" thickBot="1">
      <c r="A6" s="3" t="s">
        <v>1</v>
      </c>
      <c r="B6" s="6">
        <f>B7+B8+B11+B14+B15+B16+B17+B18+B19+B20+B21+B22+B23</f>
        <v>503027.17767502001</v>
      </c>
    </row>
    <row r="7" spans="1:2" ht="16.5" thickBot="1">
      <c r="A7" s="3" t="s">
        <v>2</v>
      </c>
      <c r="B7" s="13">
        <f>'[1]Свод тепло'!$B$29/1000</f>
        <v>16349.14953502</v>
      </c>
    </row>
    <row r="8" spans="1:2" ht="30.75" thickBot="1">
      <c r="A8" s="4" t="s">
        <v>3</v>
      </c>
      <c r="B8" s="6">
        <f>'[1]Свод тепло'!$B$15/1000</f>
        <v>255964.46573000003</v>
      </c>
    </row>
    <row r="9" spans="1:2" ht="16.5" thickBot="1">
      <c r="A9" s="4" t="s">
        <v>35</v>
      </c>
      <c r="B9" s="13" t="s">
        <v>48</v>
      </c>
    </row>
    <row r="10" spans="1:2" ht="16.5" thickBot="1">
      <c r="A10" s="4" t="s">
        <v>36</v>
      </c>
      <c r="B10" s="6" t="s">
        <v>49</v>
      </c>
    </row>
    <row r="11" spans="1:2" ht="30.75" thickBot="1">
      <c r="A11" s="4" t="s">
        <v>4</v>
      </c>
      <c r="B11" s="19">
        <f>'[1]Свод тепло'!$B$16/1000</f>
        <v>25707.340940000002</v>
      </c>
    </row>
    <row r="12" spans="1:2" ht="16.5" thickBot="1">
      <c r="A12" s="4" t="s">
        <v>37</v>
      </c>
      <c r="B12" s="7">
        <f>B11/B13</f>
        <v>2.8808510348446092</v>
      </c>
    </row>
    <row r="13" spans="1:2" ht="16.5" thickBot="1">
      <c r="A13" s="4" t="s">
        <v>38</v>
      </c>
      <c r="B13" s="14">
        <f>[2]Всего!$BP$3/1000</f>
        <v>8923.5231634899974</v>
      </c>
    </row>
    <row r="14" spans="1:2" ht="16.5" thickBot="1">
      <c r="A14" s="4" t="s">
        <v>5</v>
      </c>
      <c r="B14" s="13">
        <f>'[1]Свод тепло'!$B$44/1000</f>
        <v>5052.5325499999999</v>
      </c>
    </row>
    <row r="15" spans="1:2" ht="16.5" thickBot="1">
      <c r="A15" s="4" t="s">
        <v>6</v>
      </c>
      <c r="B15" s="6">
        <v>0</v>
      </c>
    </row>
    <row r="16" spans="1:2" ht="16.5" thickBot="1">
      <c r="A16" s="5" t="s">
        <v>7</v>
      </c>
      <c r="B16" s="13">
        <f>('[1]Свод тепло'!$B$10+'[1]Свод тепло'!$B$11+'[1]Свод тепло'!$B$23)/1000</f>
        <v>83731.375060000006</v>
      </c>
    </row>
    <row r="17" spans="1:3" ht="16.5" customHeight="1" thickBot="1">
      <c r="A17" s="5" t="s">
        <v>8</v>
      </c>
      <c r="B17" s="6">
        <f>'[1]Свод по видам'!$G$31/'[1]Свод по видам'!$B$31*('[1]Свод по видам'!$AK$8+'[1]Свод по видам'!$AK$9+'[1]Свод по видам'!$AK$21)</f>
        <v>26854.311309410328</v>
      </c>
      <c r="C17" s="8"/>
    </row>
    <row r="18" spans="1:3" ht="16.5" thickBot="1">
      <c r="A18" s="4" t="s">
        <v>9</v>
      </c>
      <c r="B18" s="13">
        <f>'[1]Свод тепло'!$B$12/1000</f>
        <v>15252.930390000001</v>
      </c>
    </row>
    <row r="19" spans="1:3" ht="16.5" thickBot="1">
      <c r="A19" s="4" t="s">
        <v>10</v>
      </c>
      <c r="B19" s="6">
        <v>0</v>
      </c>
    </row>
    <row r="20" spans="1:3" ht="16.5" customHeight="1" thickBot="1">
      <c r="A20" s="4" t="s">
        <v>11</v>
      </c>
      <c r="B20" s="13">
        <f>'[1]Свод тепло'!$B$34/1000</f>
        <v>16024.355840000002</v>
      </c>
    </row>
    <row r="21" spans="1:3" ht="16.5" thickBot="1">
      <c r="A21" s="4" t="s">
        <v>12</v>
      </c>
      <c r="B21" s="6">
        <f>'[1]Свод тепло'!$B$33/1000-B17</f>
        <v>7656.8411905896683</v>
      </c>
      <c r="C21" s="8"/>
    </row>
    <row r="22" spans="1:3" ht="45.75" thickBot="1">
      <c r="A22" s="4" t="s">
        <v>13</v>
      </c>
      <c r="B22" s="13">
        <f>'[1]Свод тепло'!$B$20/1000</f>
        <v>25931.507880000001</v>
      </c>
    </row>
    <row r="23" spans="1:3" ht="30.75" thickBot="1">
      <c r="A23" s="4" t="s">
        <v>14</v>
      </c>
      <c r="B23" s="6">
        <f>('[1]Свод тепло'!$B$13+'[1]Свод тепло'!$B$19+'[1]Свод тепло'!$B$24+'[1]Свод тепло'!$B$25+'[1]Свод тепло'!$B$27+'[1]Свод тепло'!$B$28+'[1]Свод тепло'!$B$36+'[1]Свод тепло'!$B$37+'[1]Свод тепло'!$B$45+'[1]Свод тепло'!$B$67)/1000</f>
        <v>24502.367250000003</v>
      </c>
    </row>
    <row r="24" spans="1:3" ht="45.75" thickBot="1">
      <c r="A24" s="3" t="s">
        <v>15</v>
      </c>
      <c r="B24" s="6">
        <v>0</v>
      </c>
    </row>
    <row r="25" spans="1:3" ht="30.75" thickBot="1">
      <c r="A25" s="3" t="s">
        <v>16</v>
      </c>
      <c r="B25" s="6">
        <v>0</v>
      </c>
    </row>
    <row r="26" spans="1:3" ht="30.75" thickBot="1">
      <c r="A26" s="4" t="s">
        <v>17</v>
      </c>
      <c r="B26" s="17">
        <f>('[3]Бюджет 2017 г.'!$CI$107)/1000</f>
        <v>2031.3564554544002</v>
      </c>
    </row>
    <row r="27" spans="1:3" ht="45.75" thickBot="1">
      <c r="A27" s="4" t="s">
        <v>18</v>
      </c>
      <c r="B27" s="6">
        <v>0</v>
      </c>
    </row>
    <row r="28" spans="1:3" ht="30.75" thickBot="1">
      <c r="A28" s="4" t="s">
        <v>19</v>
      </c>
      <c r="B28" s="9">
        <f>B29+B30+B31+B32+B33+B34+B35+B36+B37</f>
        <v>108.88000000000001</v>
      </c>
    </row>
    <row r="29" spans="1:3" ht="16.5" thickBot="1">
      <c r="A29" s="4" t="s">
        <v>41</v>
      </c>
      <c r="B29" s="11">
        <v>60</v>
      </c>
    </row>
    <row r="30" spans="1:3" ht="16.5" thickBot="1">
      <c r="A30" s="4" t="s">
        <v>42</v>
      </c>
      <c r="B30" s="16">
        <v>23.7</v>
      </c>
    </row>
    <row r="31" spans="1:3" ht="16.5" thickBot="1">
      <c r="A31" s="4" t="s">
        <v>40</v>
      </c>
      <c r="B31" s="11">
        <v>4.3</v>
      </c>
    </row>
    <row r="32" spans="1:3" ht="16.5" thickBot="1">
      <c r="A32" s="4" t="s">
        <v>39</v>
      </c>
      <c r="B32" s="16">
        <v>4.3</v>
      </c>
    </row>
    <row r="33" spans="1:2" ht="16.5" thickBot="1">
      <c r="A33" s="4" t="s">
        <v>43</v>
      </c>
      <c r="B33" s="11">
        <v>3.2</v>
      </c>
    </row>
    <row r="34" spans="1:2" ht="16.5" thickBot="1">
      <c r="A34" s="4" t="s">
        <v>44</v>
      </c>
      <c r="B34" s="16">
        <v>3.2</v>
      </c>
    </row>
    <row r="35" spans="1:2" ht="16.5" thickBot="1">
      <c r="A35" s="4" t="s">
        <v>45</v>
      </c>
      <c r="B35" s="11">
        <v>3.2</v>
      </c>
    </row>
    <row r="36" spans="1:2" ht="16.5" thickBot="1">
      <c r="A36" s="4" t="s">
        <v>46</v>
      </c>
      <c r="B36" s="16">
        <f>1.08-0.1</f>
        <v>0.98000000000000009</v>
      </c>
    </row>
    <row r="37" spans="1:2" ht="16.5" thickBot="1">
      <c r="A37" s="4" t="s">
        <v>47</v>
      </c>
      <c r="B37" s="11">
        <v>6</v>
      </c>
    </row>
    <row r="38" spans="1:2" ht="30.75" thickBot="1">
      <c r="A38" s="4" t="s">
        <v>20</v>
      </c>
      <c r="B38" s="16">
        <v>52.1</v>
      </c>
    </row>
    <row r="39" spans="1:2" ht="30.75" thickBot="1">
      <c r="A39" s="4" t="s">
        <v>21</v>
      </c>
      <c r="B39" s="10">
        <f>138118.45/1000+B43</f>
        <v>162.70353000000003</v>
      </c>
    </row>
    <row r="40" spans="1:2" ht="30.75" thickBot="1">
      <c r="A40" s="4" t="s">
        <v>22</v>
      </c>
      <c r="B40" s="10">
        <f>(7247.216+297.96)/1000</f>
        <v>7.5451760000000005</v>
      </c>
    </row>
    <row r="41" spans="1:2" ht="45.75" thickBot="1">
      <c r="A41" s="4" t="s">
        <v>23</v>
      </c>
      <c r="B41" s="7">
        <f>145663.63/1000</f>
        <v>145.66363000000001</v>
      </c>
    </row>
    <row r="42" spans="1:2" ht="30.75" thickBot="1">
      <c r="A42" s="5" t="s">
        <v>50</v>
      </c>
      <c r="B42" s="11">
        <f>(36067.38/257/24)*1000000</f>
        <v>5847500</v>
      </c>
    </row>
    <row r="43" spans="1:2" ht="16.5" thickBot="1">
      <c r="A43" s="4" t="s">
        <v>24</v>
      </c>
      <c r="B43" s="12">
        <f>24585.08/1000</f>
        <v>24.585080000000001</v>
      </c>
    </row>
    <row r="44" spans="1:2" ht="16.5" thickBot="1">
      <c r="A44" s="4" t="s">
        <v>25</v>
      </c>
      <c r="B44" s="6">
        <f>[4]год!$N$7</f>
        <v>176.80333333333337</v>
      </c>
    </row>
    <row r="45" spans="1:2" ht="16.5" thickBot="1">
      <c r="A45" s="5" t="s">
        <v>26</v>
      </c>
      <c r="B45" s="13">
        <f>[4]год!$C$7</f>
        <v>37.220598888900895</v>
      </c>
    </row>
    <row r="46" spans="1:2" ht="45.75" thickBot="1">
      <c r="A46" s="4" t="s">
        <v>27</v>
      </c>
      <c r="B46" s="14">
        <v>224.48</v>
      </c>
    </row>
    <row r="47" spans="1:2" ht="45.75" thickBot="1">
      <c r="A47" s="5" t="s">
        <v>28</v>
      </c>
      <c r="B47" s="15">
        <f>([2]Всего!$BP$3/1000)/(B41*1000)</f>
        <v>6.1261161509499638E-2</v>
      </c>
    </row>
    <row r="48" spans="1:2" ht="45.75" thickBot="1">
      <c r="A48" s="5" t="s">
        <v>29</v>
      </c>
      <c r="B48" s="14">
        <f>('[3]Бюджет 2017 г.'!$CI$72)/(B41*1000)</f>
        <v>0.69643671519101913</v>
      </c>
    </row>
    <row r="49" spans="1:2">
      <c r="A49" s="1"/>
    </row>
    <row r="50" spans="1:2">
      <c r="A50" s="1" t="s">
        <v>30</v>
      </c>
    </row>
    <row r="51" spans="1:2">
      <c r="A51" s="20" t="s">
        <v>31</v>
      </c>
      <c r="B51" s="20"/>
    </row>
    <row r="52" spans="1:2">
      <c r="A52" s="20"/>
      <c r="B52" s="20"/>
    </row>
  </sheetData>
  <mergeCells count="4">
    <mergeCell ref="A51:B52"/>
    <mergeCell ref="A1:B1"/>
    <mergeCell ref="A2:B2"/>
    <mergeCell ref="A3:B3"/>
  </mergeCells>
  <hyperlinks>
    <hyperlink ref="A27" location="P257" display="P257"/>
  </hyperlinks>
  <pageMargins left="0.70866141732283472" right="0.32" top="0.43" bottom="0.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2017-10-02T02:03:08Z</cp:lastPrinted>
  <dcterms:created xsi:type="dcterms:W3CDTF">2017-09-29T01:11:47Z</dcterms:created>
  <dcterms:modified xsi:type="dcterms:W3CDTF">2018-04-20T01:30:42Z</dcterms:modified>
</cp:coreProperties>
</file>